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Grade'!$C$12:$C$15</definedName>
    <definedName name="Selections" localSheetId="0">'Qualification Grade'!$F$12:$F$14</definedName>
    <definedName name="UMSGroup" localSheetId="0">'Qualification Grade'!$H$12:$H$14</definedName>
    <definedName name="MandatoryScoreGroup" localSheetId="0">'Qualification Grade'!$I$12:$I$14</definedName>
    <definedName name="HurdleGroup" localSheetId="0">'Qualification Grade'!$J$12:$J$14</definedName>
    <definedName name="UnitSelections" localSheetId="0">'Qualification Grade'!$E$11:$F$14</definedName>
    <definedName name="RawUmsPercent" localSheetId="0">'Qualification Grade'!$AY$2</definedName>
    <definedName name="HasMet" localSheetId="0">'Qualification Grade'!$BB$2</definedName>
    <definedName name="RawGrade" localSheetId="0">'Qualification Grade'!$BC$2</definedName>
    <definedName name="RawScores" localSheetId="0">'Qualification Grade'!$CV$1:$DC$4</definedName>
    <definedName name="TotalGHL" localSheetId="0">'Qualification Grade'!$CW$5</definedName>
    <definedName name="InternalAssessment" localSheetId="0">'Qualification Grade'!$DP$1:$DS$19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<sst xmlns="http://schemas.openxmlformats.org/spreadsheetml/2006/main" count="51" uniqueCount="51">
  <si>
    <t>Total UMS</t>
  </si>
  <si>
    <t>UMS</t>
  </si>
  <si>
    <t>Group 1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</si>
  <si>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</si>
  <si>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</si>
  <si>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</si>
  <si>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</si>
  <si>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</si>
  <si>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</si>
  <si>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</si>
  <si>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</si>
  <si>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</si>
  <si>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</si>
  <si>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</si>
  <si>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</si>
  <si>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</si>
  <si>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</si>
  <si>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</si>
  <si>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</si>
  <si>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</si>
  <si>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</si>
  <si>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</si>
  <si>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</si>
  <si>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</si>
  <si>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R/508/4585 - Principles and Practices in Outdoor Adventure</t>
  </si>
  <si>
    <t>J/508/4583 - Exercise, Health and Lifestyle_Not Yet Achieved</t>
  </si>
  <si>
    <t>Grading Calculator</t>
  </si>
  <si>
    <t>J/508/4583 - Exercise, Health and Lifestyle_Pass</t>
  </si>
  <si>
    <t>601/8877/7/OUT - NCFE Level 3 Introductory Certificate in Sport and Physical Activity (Outdoors)</t>
  </si>
  <si>
    <t>J/508/4583 - Exercise, Health and Lifestyle_Merit</t>
  </si>
  <si>
    <t>Estimated Final Grade</t>
  </si>
  <si>
    <t>J/508/4583 - Exercise, Health and Lifestyle_Distinction</t>
  </si>
  <si>
    <t>Learners are required to successfully complete 3 mandatory units and 0 optional units.</t>
  </si>
  <si>
    <t>D/508/4637 - Preparing for a Career in Sport and Physical Activity_</t>
  </si>
  <si>
    <t>D/508/4637 - Preparing for a Career in Sport and Physical Activity_Not Applicable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</si>
  <si>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</si>
  <si>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</si>
  <si>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</si>
  <si>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</si>
  <si>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</si>
  <si>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</si>
  <si>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D/508/4637 - Preparing for a Career in Sport and Physical Activity_Pass</t>
  </si>
  <si>
    <t>Yes</t>
  </si>
  <si>
    <t>D/508/4637 - Preparing for a Career in Sport and Physical Activity_Merit</t>
  </si>
  <si>
    <t>D/508/4637 - Preparing for a Career in Sport and Physical Activity_Distinction</t>
  </si>
  <si>
    <t>R/508/4585 - Principles and Practices in Outdoor Adventure_</t>
  </si>
  <si>
    <t>R/508/4585 - Principles and Practices in Outdoor Adventure_Not Applicable</t>
  </si>
  <si>
    <t>R/508/4585 - Principles and Practices in Outdoor Adventure_Not Yet Achieved</t>
  </si>
  <si>
    <t>R/508/4585 - Principles and Practices in Outdoor Adventure_Pass</t>
  </si>
  <si>
    <t>R/508/4585 - Principles and Practices in Outdoor Adventure_Merit</t>
  </si>
  <si>
    <t>R/508/4585 - Principles and Practices in Outdoor Adventure_Distinction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</si>
</sst>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9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70.6824645996094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CV1" s="1" t="s">
        <v>6</v>
      </c>
      <c r="CW1" s="1" t="s">
        <v>7</v>
      </c>
      <c r="CX1" s="1" t="s">
        <v>8</v>
      </c>
      <c r="CY1" s="1" t="s">
        <v>9</v>
      </c>
      <c r="CZ1" s="1" t="s">
        <v>10</v>
      </c>
      <c r="DA1" s="1" t="s">
        <v>11</v>
      </c>
      <c r="DB1" s="1" t="s">
        <v>12</v>
      </c>
      <c r="DC1" s="1" t="s">
        <v>13</v>
      </c>
      <c r="DP1" s="1" t="s">
        <v>14</v>
      </c>
      <c r="DQ1" s="1" t="s">
        <v>1</v>
      </c>
      <c r="DR1" s="1" t="s">
        <v>15</v>
      </c>
      <c r="DS1" s="1" t="s">
        <v>3</v>
      </c>
      <c r="EJ1" s="1" t="s">
        <v>16</v>
      </c>
      <c r="EL1" s="1" t="s">
        <v>10</v>
      </c>
      <c r="FD1" s="1" t="s">
        <v>17</v>
      </c>
      <c r="FE1" s="1" t="s">
        <v>18</v>
      </c>
      <c r="FF1" s="1" t="s">
        <v>5</v>
      </c>
      <c r="FG1" s="1" t="s">
        <v>19</v>
      </c>
    </row>
    <row r="2">
      <c r="AX2" s="1">
        <f>=Sum(UMSGroup)</f>
      </c>
      <c r="AY2" s="1">
        <f>=Sum(UMSGroup)/300</f>
      </c>
      <c r="AZ2" s="1">
        <f>=SUMIF(GroupsGroup,1,MandatoryScoreGroup) &gt;= 100</f>
      </c>
      <c r="BA2" s="1">
        <f>=IF(SUM(HurdleGroup)=0,TRUE,FALSE)</f>
      </c>
      <c r="BB2" s="1">
        <f>=AND(AZ2,BA2)</f>
      </c>
      <c r="BC2" s="1">
        <f>=VLOOKUP(1,RawMaxGradeCalc,2,FALSE)</f>
      </c>
      <c r="CV2" s="1" t="s">
        <v>20</v>
      </c>
      <c r="CW2" s="1">
        <f>=IF(VLOOKUP(CV2,UnitSelections,2,FALSE) ="Not Applicable",0,60)</f>
      </c>
      <c r="CX2" s="1">
        <f>=Sum(CW2/TotalGHL)</f>
      </c>
      <c r="CY2" s="1">
        <f>=Sum(CX2*300)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21</v>
      </c>
      <c r="DQ2" s="1">
        <v>0</v>
      </c>
      <c r="DR2" s="1">
        <v>0</v>
      </c>
      <c r="DS2" s="1">
        <v>0</v>
      </c>
      <c r="EJ2" s="1" t="s">
        <v>10</v>
      </c>
      <c r="EL2" s="1" t="s">
        <v>11</v>
      </c>
      <c r="FD2" s="1">
        <v>0</v>
      </c>
      <c r="FE2" s="1">
        <v>45</v>
      </c>
      <c r="FF2" s="1">
        <f>=IF(AND(RawUmsPercent*100&gt;=FD2,RawUmsPercent*100&lt;FE2),1, 0)</f>
      </c>
      <c r="FG2" s="1" t="s">
        <v>10</v>
      </c>
    </row>
    <row r="3">
      <c r="CV3" s="1" t="s">
        <v>22</v>
      </c>
      <c r="CW3" s="1">
        <f>=IF(VLOOKUP(CV3,UnitSelections,2,FALSE) ="Not Applicable",0,60)</f>
      </c>
      <c r="CX3" s="1">
        <f>=Sum(CW3/TotalGHL)</f>
      </c>
      <c r="CY3" s="1">
        <f>=Sum(CX3*300)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23</v>
      </c>
      <c r="DQ3" s="1">
        <v>0</v>
      </c>
      <c r="DR3" s="1">
        <v>0</v>
      </c>
      <c r="DS3" s="1">
        <v>0</v>
      </c>
      <c r="EJ3" s="1" t="s">
        <v>11</v>
      </c>
      <c r="EL3" s="1" t="s">
        <v>12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11</v>
      </c>
    </row>
    <row r="4">
      <c r="CV4" s="1" t="s">
        <v>24</v>
      </c>
      <c r="CW4" s="1">
        <f>=IF(VLOOKUP(CV4,UnitSelections,2,FALSE) ="Not Applicable",0,60)</f>
      </c>
      <c r="CX4" s="1">
        <f>=Sum(CW4/TotalGHL)</f>
      </c>
      <c r="CY4" s="1">
        <f>=Sum(CX4*300)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25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12</v>
      </c>
      <c r="EL4" s="1" t="s">
        <v>13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12</v>
      </c>
    </row>
    <row r="5">
      <c r="E5" s="1" t="s">
        <v>26</v>
      </c>
      <c r="CW5" s="1">
        <f>=Sum(CW2:CW4)</f>
      </c>
      <c r="DP5" s="1" t="s">
        <v>27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13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13</v>
      </c>
    </row>
    <row r="6">
      <c r="E6" s="1" t="s">
        <v>28</v>
      </c>
      <c r="DP6" s="1" t="s">
        <v>29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30</v>
      </c>
      <c r="F7" s="2">
        <f>=If(HasMet,(If(AND(COUNTIF(Selections,"Distinction")&gt;=3,COUNTIF(Selections,"Merit")=0,COUNTIF(Selections,"Pass")=0),"Distinction *",RawGrade)),"Not Yet Achieved") </f>
      </c>
      <c r="DP7" s="1" t="s">
        <v>31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32</v>
      </c>
      <c r="DP8" s="1" t="s">
        <v>33</v>
      </c>
      <c r="DQ8" s="1">
        <v>0</v>
      </c>
      <c r="DR8" s="1">
        <v>0</v>
      </c>
      <c r="DS8" s="1">
        <v>0</v>
      </c>
    </row>
    <row r="9">
      <c r="DP9" s="1" t="s">
        <v>34</v>
      </c>
      <c r="DQ9" s="1">
        <v>0</v>
      </c>
      <c r="DR9" s="1">
        <v>0</v>
      </c>
      <c r="DS9" s="1">
        <v>0</v>
      </c>
    </row>
    <row r="10">
      <c r="DP10" s="1" t="s">
        <v>35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36</v>
      </c>
      <c r="D11" s="1" t="s">
        <v>37</v>
      </c>
      <c r="E11" s="1" t="s">
        <v>14</v>
      </c>
      <c r="F11" s="1" t="s">
        <v>38</v>
      </c>
      <c r="G11" s="1" t="s">
        <v>39</v>
      </c>
      <c r="H11" s="1" t="s">
        <v>1</v>
      </c>
      <c r="I11" s="1" t="s">
        <v>40</v>
      </c>
      <c r="J11" s="1" t="s">
        <v>3</v>
      </c>
      <c r="DP11" s="1" t="s">
        <v>41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20</v>
      </c>
      <c r="F12" s="3" t="s">
        <v>10</v>
      </c>
      <c r="G12" s="1" t="s">
        <v>42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DP12" s="1" t="s">
        <v>43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22</v>
      </c>
      <c r="F13" s="3" t="s">
        <v>10</v>
      </c>
      <c r="G13" s="1" t="s">
        <v>42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DP13" s="1" t="s">
        <v>44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24</v>
      </c>
      <c r="F14" s="3" t="s">
        <v>10</v>
      </c>
      <c r="G14" s="1" t="s">
        <v>42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DP14" s="1" t="s">
        <v>45</v>
      </c>
      <c r="DQ14" s="1">
        <v>0</v>
      </c>
      <c r="DR14" s="1">
        <v>0</v>
      </c>
      <c r="DS14" s="1">
        <v>0</v>
      </c>
    </row>
    <row r="15">
      <c r="DP15" s="1" t="s">
        <v>46</v>
      </c>
      <c r="DQ15" s="1">
        <v>0</v>
      </c>
      <c r="DR15" s="1">
        <v>0</v>
      </c>
      <c r="DS15" s="1">
        <v>0</v>
      </c>
    </row>
    <row r="16">
      <c r="DP16" s="1" t="s">
        <v>47</v>
      </c>
      <c r="DQ16" s="1">
        <f>=vlookup("R/508/4585 - Principles and Practices in Outdoor Adventure",RawScores,5,FALSE)</f>
      </c>
      <c r="DR16" s="1">
        <v>0</v>
      </c>
      <c r="DS16" s="1">
        <v>1</v>
      </c>
    </row>
    <row r="17">
      <c r="DP17" s="1" t="s">
        <v>48</v>
      </c>
      <c r="DQ17" s="1">
        <f>=vlookup("R/508/4585 - Principles and Practices in Outdoor Adventure",RawScores,6,FALSE)</f>
      </c>
      <c r="DR17" s="1">
        <v>33.333333333333336</v>
      </c>
      <c r="DS17" s="1">
        <v>0</v>
      </c>
    </row>
    <row r="18">
      <c r="DP18" s="1" t="s">
        <v>49</v>
      </c>
      <c r="DQ18" s="1">
        <f>=vlookup("R/508/4585 - Principles and Practices in Outdoor Adventure",RawScores,7,FALSE)</f>
      </c>
      <c r="DR18" s="1">
        <v>33.333333333333336</v>
      </c>
      <c r="DS18" s="1">
        <v>0</v>
      </c>
    </row>
    <row r="19">
      <c r="DP19" s="1" t="s">
        <v>50</v>
      </c>
      <c r="DQ19" s="1">
        <f>=vlookup("R/508/4585 - Principles and Practices in Outdoor Adventure",RawScores,8,FALSE)</f>
      </c>
      <c r="DR19" s="1">
        <v>33.333333333333336</v>
      </c>
      <c r="DS19" s="1">
        <v>0</v>
      </c>
    </row>
  </sheetData>
  <sheetProtection sheet="1" password="a096" formatColumns="0"/>
  <dataValidations count="3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</dataValidations>
  <headerFooter/>
  <drawing r:id="rId1"/>
</worksheet>
</file>